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jan peter\Stichting Sonnenberg\"/>
    </mc:Choice>
  </mc:AlternateContent>
  <xr:revisionPtr revIDLastSave="0" documentId="13_ncr:1_{577B6D1C-4318-48B3-88DB-3F29FC8D92B8}" xr6:coauthVersionLast="47" xr6:coauthVersionMax="47" xr10:uidLastSave="{00000000-0000-0000-0000-000000000000}"/>
  <bookViews>
    <workbookView xWindow="-110" yWindow="-110" windowWidth="19420" windowHeight="10560" activeTab="2" xr2:uid="{D218481A-CE3A-4FF3-9E8D-2A86D3429B5D}"/>
  </bookViews>
  <sheets>
    <sheet name="Inkomsten en uitgaven" sheetId="3" r:id="rId1"/>
    <sheet name="baten en lasten" sheetId="2" r:id="rId2"/>
    <sheet name="Balans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E25" i="1"/>
  <c r="E20" i="1"/>
  <c r="I15" i="1"/>
  <c r="E15" i="1"/>
  <c r="F11" i="1"/>
  <c r="I7" i="1"/>
  <c r="E7" i="1"/>
  <c r="F4" i="1"/>
  <c r="B1" i="1"/>
  <c r="G26" i="2"/>
  <c r="D26" i="2"/>
  <c r="H24" i="2"/>
  <c r="E24" i="2"/>
  <c r="H18" i="2"/>
  <c r="E18" i="2"/>
  <c r="E15" i="2"/>
  <c r="H12" i="2"/>
  <c r="H26" i="2" s="1"/>
  <c r="E12" i="2"/>
  <c r="E26" i="2" s="1"/>
  <c r="R34" i="3"/>
  <c r="Q34" i="3"/>
  <c r="P34" i="3"/>
  <c r="O34" i="3"/>
  <c r="N34" i="3"/>
  <c r="M34" i="3"/>
  <c r="L34" i="3"/>
  <c r="H34" i="3"/>
  <c r="G34" i="3"/>
  <c r="F34" i="3"/>
  <c r="E34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I8" i="3"/>
  <c r="S7" i="3"/>
  <c r="I7" i="3"/>
  <c r="S6" i="3"/>
  <c r="I6" i="3"/>
  <c r="S5" i="3"/>
  <c r="S4" i="3"/>
  <c r="S34" i="3" s="1"/>
  <c r="I4" i="3"/>
  <c r="I34" i="3" s="1"/>
  <c r="S3" i="3"/>
  <c r="T4" i="3" l="1"/>
  <c r="T5" i="3" s="1"/>
  <c r="T6" i="3" s="1"/>
  <c r="T7" i="3" s="1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Windows-gebruiker</author>
  </authors>
  <commentList>
    <comment ref="E9" authorId="0" shapeId="0" xr:uid="{F7261B58-77A0-4B5B-8E0A-8472ACC8F87B}">
      <text>
        <r>
          <rPr>
            <b/>
            <sz val="9"/>
            <color indexed="81"/>
            <rFont val="Tahoma"/>
            <family val="2"/>
          </rPr>
          <t>Windows-gebruiker:</t>
        </r>
        <r>
          <rPr>
            <sz val="9"/>
            <color indexed="81"/>
            <rFont val="Tahoma"/>
            <family val="2"/>
          </rPr>
          <t xml:space="preserve">
ontv 1-1-2021</t>
        </r>
      </text>
    </comment>
  </commentList>
</comments>
</file>

<file path=xl/sharedStrings.xml><?xml version="1.0" encoding="utf-8"?>
<sst xmlns="http://schemas.openxmlformats.org/spreadsheetml/2006/main" count="106" uniqueCount="81">
  <si>
    <t>Overzicht Stichting vrienden van de Sonnenberg</t>
  </si>
  <si>
    <t xml:space="preserve">Rabobank nr </t>
  </si>
  <si>
    <t>CREDIT</t>
  </si>
  <si>
    <t>DEBET</t>
  </si>
  <si>
    <t>Datum</t>
  </si>
  <si>
    <t>Omschrijving</t>
  </si>
  <si>
    <t>giften</t>
  </si>
  <si>
    <t>kruisposten</t>
  </si>
  <si>
    <t>overig</t>
  </si>
  <si>
    <t>rente</t>
  </si>
  <si>
    <t>cumulatief</t>
  </si>
  <si>
    <t>van spaarrek</t>
  </si>
  <si>
    <t>Bankkst</t>
  </si>
  <si>
    <t>Bestuur</t>
  </si>
  <si>
    <t>Vieringen</t>
  </si>
  <si>
    <t>piano</t>
  </si>
  <si>
    <t>div act</t>
  </si>
  <si>
    <t>sint feest</t>
  </si>
  <si>
    <t>ter controle bamkafschr</t>
  </si>
  <si>
    <t>beginstand</t>
  </si>
  <si>
    <t>1-1</t>
  </si>
  <si>
    <t>rente 2020</t>
  </si>
  <si>
    <t>bankkst dec 2020</t>
  </si>
  <si>
    <t>naar rek courant</t>
  </si>
  <si>
    <t>bankkst jan</t>
  </si>
  <si>
    <t>bankkst feb</t>
  </si>
  <si>
    <t>planten terras</t>
  </si>
  <si>
    <t>van spaarrekening</t>
  </si>
  <si>
    <t>bankkst mrt</t>
  </si>
  <si>
    <t>planten potten terrassen</t>
  </si>
  <si>
    <t>paasbakjes</t>
  </si>
  <si>
    <t>attentie controle jaarrek 2020</t>
  </si>
  <si>
    <t>bankkst april</t>
  </si>
  <si>
    <t>potgrond etc</t>
  </si>
  <si>
    <t>buitenkeaan aansluiting</t>
  </si>
  <si>
    <t>bankkst mei</t>
  </si>
  <si>
    <t>bankkst juni</t>
  </si>
  <si>
    <t>bankkst juli</t>
  </si>
  <si>
    <t xml:space="preserve">bankkst aug </t>
  </si>
  <si>
    <t xml:space="preserve">bankkst sep </t>
  </si>
  <si>
    <t>bankkst okt</t>
  </si>
  <si>
    <t>pianostemmer</t>
  </si>
  <si>
    <t>bankkst nov</t>
  </si>
  <si>
    <t>Sinterklaas surprise</t>
  </si>
  <si>
    <t>kosten tbv Kamer bvan Koophandel</t>
  </si>
  <si>
    <t>Attentie bode</t>
  </si>
  <si>
    <t>drukkosten</t>
  </si>
  <si>
    <t>Totaal</t>
  </si>
  <si>
    <t xml:space="preserve">Stichting Vrienden van de Sonnenberg </t>
  </si>
  <si>
    <t xml:space="preserve">Staat van baten en lasten </t>
  </si>
  <si>
    <t xml:space="preserve">Realisatie </t>
  </si>
  <si>
    <t>Opbrengsten</t>
  </si>
  <si>
    <t>Giften</t>
  </si>
  <si>
    <t>Rente opbrengsten 2021</t>
  </si>
  <si>
    <t>Rente opbrengsten</t>
  </si>
  <si>
    <t>Andere opbrengsten</t>
  </si>
  <si>
    <t>Totaal opbrengsten</t>
  </si>
  <si>
    <t>kosten</t>
  </si>
  <si>
    <t>Diverse activiteiten kosten</t>
  </si>
  <si>
    <t>Onderhoud piano</t>
  </si>
  <si>
    <t>Totaal kosten</t>
  </si>
  <si>
    <t>Totaal Bestedingen</t>
  </si>
  <si>
    <t>Beheerskosten</t>
  </si>
  <si>
    <t>Bankkosten</t>
  </si>
  <si>
    <t>Bestuurskosten</t>
  </si>
  <si>
    <t>Totaal beheerskosten</t>
  </si>
  <si>
    <t xml:space="preserve">Resultaat </t>
  </si>
  <si>
    <t xml:space="preserve">Balans per 31 december </t>
  </si>
  <si>
    <t>Activa</t>
  </si>
  <si>
    <t>na resultaatbestemming</t>
  </si>
  <si>
    <t>Balans per 31-12-</t>
  </si>
  <si>
    <t>Bankrekening</t>
  </si>
  <si>
    <t>Spaarrekening</t>
  </si>
  <si>
    <t>spaarrrekening</t>
  </si>
  <si>
    <t>Passiva</t>
  </si>
  <si>
    <t>Eigen vermogen 1-1</t>
  </si>
  <si>
    <t>Resultaat boekjaar</t>
  </si>
  <si>
    <t>resultaat boekjaar</t>
  </si>
  <si>
    <t>Eigen vermogen 31-12</t>
  </si>
  <si>
    <t>cado afscheid E</t>
  </si>
  <si>
    <t>Bloemen voor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</si>
</sst>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164" fontId="2" fillId="0" borderId="3" xfId="0" applyNumberFormat="1" applyFont="1" applyBorder="1"/>
    <xf numFmtId="2" fontId="2" fillId="0" borderId="1" xfId="0" applyNumberFormat="1" applyFont="1" applyBorder="1"/>
    <xf numFmtId="14" fontId="3" fillId="0" borderId="0" xfId="0" applyNumberFormat="1" applyFont="1"/>
    <xf numFmtId="4" fontId="3" fillId="0" borderId="0" xfId="0" applyNumberFormat="1" applyFont="1"/>
    <xf numFmtId="0" fontId="1" fillId="0" borderId="0" xfId="0" applyFont="1"/>
    <xf numFmtId="16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8" xfId="0" applyNumberFormat="1" applyFont="1" applyBorder="1"/>
    <xf numFmtId="164" fontId="2" fillId="0" borderId="9" xfId="0" quotePrefix="1" applyNumberFormat="1" applyFont="1" applyBorder="1" applyAlignment="1">
      <alignment horizontal="right"/>
    </xf>
    <xf numFmtId="2" fontId="2" fillId="0" borderId="7" xfId="0" applyNumberFormat="1" applyFont="1" applyBorder="1"/>
    <xf numFmtId="16" fontId="3" fillId="0" borderId="7" xfId="0" applyNumberFormat="1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7" xfId="0" applyFont="1" applyBorder="1"/>
    <xf numFmtId="4" fontId="3" fillId="0" borderId="8" xfId="0" applyNumberFormat="1" applyFont="1" applyBorder="1"/>
    <xf numFmtId="164" fontId="3" fillId="0" borderId="9" xfId="0" applyNumberFormat="1" applyFont="1" applyBorder="1"/>
    <xf numFmtId="2" fontId="3" fillId="0" borderId="7" xfId="0" applyNumberFormat="1" applyFont="1" applyBorder="1"/>
    <xf numFmtId="4" fontId="3" fillId="0" borderId="7" xfId="0" applyNumberFormat="1" applyFont="1" applyBorder="1"/>
    <xf numFmtId="4" fontId="0" fillId="0" borderId="0" xfId="0" applyNumberFormat="1"/>
    <xf numFmtId="164" fontId="3" fillId="0" borderId="7" xfId="0" applyNumberFormat="1" applyFont="1" applyBorder="1"/>
    <xf numFmtId="164" fontId="3" fillId="0" borderId="0" xfId="0" applyNumberFormat="1" applyFont="1"/>
    <xf numFmtId="0" fontId="0" fillId="0" borderId="9" xfId="0" applyBorder="1"/>
    <xf numFmtId="16" fontId="0" fillId="0" borderId="0" xfId="0" applyNumberFormat="1"/>
    <xf numFmtId="0" fontId="0" fillId="0" borderId="7" xfId="0" applyBorder="1"/>
    <xf numFmtId="2" fontId="0" fillId="0" borderId="7" xfId="0" applyNumberFormat="1" applyBorder="1"/>
    <xf numFmtId="14" fontId="0" fillId="0" borderId="0" xfId="0" applyNumberFormat="1"/>
    <xf numFmtId="4" fontId="4" fillId="0" borderId="7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3" fillId="0" borderId="13" xfId="0" applyFont="1" applyBorder="1"/>
    <xf numFmtId="4" fontId="3" fillId="0" borderId="13" xfId="0" applyNumberFormat="1" applyFont="1" applyBorder="1"/>
    <xf numFmtId="2" fontId="3" fillId="0" borderId="13" xfId="0" applyNumberFormat="1" applyFont="1" applyBorder="1"/>
    <xf numFmtId="164" fontId="2" fillId="0" borderId="1" xfId="0" applyNumberFormat="1" applyFont="1" applyBorder="1"/>
    <xf numFmtId="0" fontId="2" fillId="0" borderId="14" xfId="0" applyFont="1" applyBorder="1"/>
    <xf numFmtId="0" fontId="2" fillId="0" borderId="3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1" fontId="3" fillId="0" borderId="0" xfId="0" applyNumberFormat="1" applyFont="1"/>
    <xf numFmtId="4" fontId="4" fillId="0" borderId="0" xfId="0" applyNumberFormat="1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1" fontId="0" fillId="0" borderId="15" xfId="0" applyNumberFormat="1" applyBorder="1"/>
    <xf numFmtId="0" fontId="0" fillId="0" borderId="5" xfId="0" applyBorder="1"/>
    <xf numFmtId="0" fontId="0" fillId="0" borderId="16" xfId="0" applyBorder="1"/>
    <xf numFmtId="4" fontId="1" fillId="0" borderId="14" xfId="0" applyNumberFormat="1" applyFont="1" applyBorder="1"/>
    <xf numFmtId="1" fontId="0" fillId="0" borderId="0" xfId="0" applyNumberFormat="1"/>
    <xf numFmtId="0" fontId="1" fillId="0" borderId="16" xfId="0" applyFont="1" applyBorder="1"/>
    <xf numFmtId="0" fontId="1" fillId="0" borderId="6" xfId="0" applyFont="1" applyBorder="1"/>
    <xf numFmtId="1" fontId="0" fillId="0" borderId="6" xfId="0" applyNumberFormat="1" applyBorder="1"/>
    <xf numFmtId="4" fontId="0" fillId="0" borderId="17" xfId="0" applyNumberFormat="1" applyBorder="1"/>
    <xf numFmtId="0" fontId="0" fillId="0" borderId="6" xfId="0" applyBorder="1"/>
    <xf numFmtId="0" fontId="6" fillId="0" borderId="10" xfId="0" applyFont="1" applyBorder="1"/>
    <xf numFmtId="4" fontId="0" fillId="0" borderId="8" xfId="0" applyNumberFormat="1" applyBorder="1"/>
    <xf numFmtId="0" fontId="6" fillId="0" borderId="0" xfId="0" applyFont="1"/>
    <xf numFmtId="0" fontId="0" fillId="0" borderId="10" xfId="0" applyBorder="1"/>
    <xf numFmtId="4" fontId="0" fillId="0" borderId="9" xfId="0" applyNumberFormat="1" applyBorder="1"/>
    <xf numFmtId="4" fontId="7" fillId="0" borderId="8" xfId="0" applyNumberFormat="1" applyFont="1" applyBorder="1"/>
    <xf numFmtId="3" fontId="0" fillId="0" borderId="18" xfId="0" applyNumberFormat="1" applyBorder="1"/>
    <xf numFmtId="0" fontId="1" fillId="0" borderId="14" xfId="0" applyFont="1" applyBorder="1"/>
    <xf numFmtId="0" fontId="0" fillId="0" borderId="19" xfId="0" applyBorder="1"/>
    <xf numFmtId="4" fontId="1" fillId="0" borderId="2" xfId="0" applyNumberFormat="1" applyFont="1" applyBorder="1"/>
    <xf numFmtId="0" fontId="1" fillId="0" borderId="19" xfId="0" applyFont="1" applyBorder="1"/>
    <xf numFmtId="0" fontId="0" fillId="0" borderId="3" xfId="0" applyBorder="1"/>
    <xf numFmtId="4" fontId="1" fillId="0" borderId="9" xfId="0" applyNumberFormat="1" applyFont="1" applyBorder="1"/>
    <xf numFmtId="4" fontId="0" fillId="0" borderId="6" xfId="0" applyNumberFormat="1" applyBorder="1"/>
    <xf numFmtId="0" fontId="0" fillId="0" borderId="20" xfId="0" applyBorder="1"/>
    <xf numFmtId="0" fontId="0" fillId="0" borderId="15" xfId="0" applyBorder="1"/>
    <xf numFmtId="4" fontId="0" fillId="0" borderId="21" xfId="0" applyNumberFormat="1" applyBorder="1"/>
    <xf numFmtId="0" fontId="0" fillId="0" borderId="18" xfId="0" applyBorder="1"/>
    <xf numFmtId="4" fontId="0" fillId="0" borderId="18" xfId="0" applyNumberFormat="1" applyBorder="1"/>
    <xf numFmtId="0" fontId="1" fillId="0" borderId="10" xfId="0" applyFont="1" applyBorder="1"/>
    <xf numFmtId="4" fontId="1" fillId="0" borderId="8" xfId="0" applyNumberFormat="1" applyFont="1" applyBorder="1"/>
    <xf numFmtId="4" fontId="0" fillId="0" borderId="2" xfId="0" applyNumberFormat="1" applyBorder="1"/>
    <xf numFmtId="4" fontId="0" fillId="0" borderId="3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0" xfId="0" applyNumberFormat="1" applyFont="1"/>
    <xf numFmtId="1" fontId="1" fillId="0" borderId="16" xfId="0" applyNumberFormat="1" applyFont="1" applyBorder="1"/>
    <xf numFmtId="0" fontId="1" fillId="0" borderId="2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3" xfId="0" applyBorder="1"/>
    <xf numFmtId="4" fontId="0" fillId="0" borderId="23" xfId="0" applyNumberFormat="1" applyBorder="1"/>
    <xf numFmtId="4" fontId="10" fillId="0" borderId="0" xfId="0" applyNumberFormat="1" applyFont="1"/>
    <xf numFmtId="4" fontId="0" fillId="0" borderId="24" xfId="0" applyNumberFormat="1" applyBorder="1"/>
    <xf numFmtId="4" fontId="0" fillId="0" borderId="25" xfId="0" applyNumberFormat="1" applyBorder="1"/>
    <xf numFmtId="4" fontId="1" fillId="0" borderId="19" xfId="0" applyNumberFormat="1" applyFont="1" applyBorder="1"/>
    <xf numFmtId="1" fontId="1" fillId="0" borderId="22" xfId="0" applyNumberFormat="1" applyFont="1" applyBorder="1" applyAlignment="1">
      <alignment horizontal="left"/>
    </xf>
    <xf numFmtId="4" fontId="1" fillId="0" borderId="19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23" xfId="0" applyNumberFormat="1" applyBorder="1"/>
    <xf numFmtId="3" fontId="0" fillId="0" borderId="9" xfId="0" applyNumberFormat="1" applyBorder="1"/>
    <xf numFmtId="0" fontId="0" fillId="0" borderId="26" xfId="0" applyBorder="1"/>
    <xf numFmtId="4" fontId="0" fillId="0" borderId="0" xfId="0" applyNumberFormat="1" applyBorder="1"/>
    <xf numFmtId="4" fontId="0" fillId="0" borderId="2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arrekening%202021%20Sonnenbe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2020 tbv bestuur"/>
      <sheetName val="ink en uitg 2021"/>
      <sheetName val="staat baten en lasten"/>
      <sheetName val="balans 2021"/>
      <sheetName val="toel fin ver 2021"/>
      <sheetName val="Begroting 2022"/>
      <sheetName val="Blad1"/>
    </sheetNames>
    <sheetDataSet>
      <sheetData sheetId="0"/>
      <sheetData sheetId="1"/>
      <sheetData sheetId="2">
        <row r="1">
          <cell r="B1" t="str">
            <v xml:space="preserve">Stichting Vrienden van de Sonnenberg </v>
          </cell>
        </row>
        <row r="4">
          <cell r="E4">
            <v>2021</v>
          </cell>
        </row>
      </sheetData>
      <sheetData sheetId="3">
        <row r="12">
          <cell r="I12">
            <v>36000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CBDD-34CE-43B6-80C4-92CAB35A37C3}">
  <dimension ref="B1:Y48"/>
  <sheetViews>
    <sheetView topLeftCell="A13" workbookViewId="0">
      <selection activeCell="J15" sqref="J15"/>
    </sheetView>
  </sheetViews>
  <sheetFormatPr defaultRowHeight="14.5" x14ac:dyDescent="0.35"/>
  <cols>
    <col min="1" max="1" width="1.36328125" customWidth="1"/>
    <col min="2" max="2" width="7.1796875" customWidth="1"/>
    <col min="3" max="3" width="10.81640625" customWidth="1"/>
    <col min="4" max="4" width="3.7265625" customWidth="1"/>
    <col min="5" max="5" width="5.54296875" customWidth="1"/>
    <col min="7" max="7" width="7.81640625" hidden="1" customWidth="1"/>
    <col min="8" max="8" width="9" hidden="1" customWidth="1"/>
    <col min="9" max="9" width="8.26953125" customWidth="1"/>
    <col min="10" max="10" width="6.26953125" customWidth="1"/>
    <col min="11" max="11" width="20.453125" customWidth="1"/>
    <col min="12" max="12" width="7.54296875" customWidth="1"/>
    <col min="13" max="13" width="6.08984375" customWidth="1"/>
    <col min="14" max="14" width="6.36328125" style="50" customWidth="1"/>
    <col min="15" max="15" width="7.453125" customWidth="1"/>
    <col min="16" max="16" width="5.90625" customWidth="1"/>
    <col min="17" max="17" width="7.36328125" customWidth="1"/>
    <col min="18" max="18" width="6.7265625" customWidth="1"/>
    <col min="19" max="19" width="8.453125" customWidth="1"/>
    <col min="20" max="20" width="9" customWidth="1"/>
  </cols>
  <sheetData>
    <row r="1" spans="2:22" x14ac:dyDescent="0.35">
      <c r="B1" s="1" t="s">
        <v>0</v>
      </c>
      <c r="C1" s="2"/>
      <c r="D1" s="2"/>
      <c r="E1" s="2"/>
      <c r="G1">
        <v>2020</v>
      </c>
      <c r="H1" s="1" t="s">
        <v>1</v>
      </c>
      <c r="I1">
        <v>2021</v>
      </c>
      <c r="J1" s="1"/>
      <c r="K1" s="3"/>
      <c r="L1" s="2"/>
      <c r="M1" s="1"/>
      <c r="N1" s="4"/>
      <c r="O1" s="2"/>
      <c r="P1" s="2"/>
      <c r="Q1" s="2"/>
      <c r="R1" s="2"/>
      <c r="S1" s="2"/>
      <c r="T1" s="2"/>
      <c r="U1" s="2"/>
      <c r="V1" s="2"/>
    </row>
    <row r="2" spans="2:22" x14ac:dyDescent="0.35">
      <c r="B2" s="2"/>
      <c r="C2" s="2" t="s">
        <v>2</v>
      </c>
      <c r="D2" s="2"/>
      <c r="E2" s="2"/>
      <c r="F2" s="2"/>
      <c r="G2" s="2"/>
      <c r="I2" s="2"/>
      <c r="J2" s="2"/>
      <c r="K2" s="2" t="s">
        <v>3</v>
      </c>
      <c r="L2" s="2"/>
      <c r="M2" s="2"/>
      <c r="N2" s="4"/>
      <c r="O2" s="2"/>
      <c r="P2" s="2"/>
      <c r="Q2" s="2"/>
      <c r="R2" s="2"/>
      <c r="S2" s="2"/>
      <c r="T2" s="2"/>
      <c r="U2" s="2"/>
      <c r="V2" s="2"/>
    </row>
    <row r="3" spans="2:22" s="11" customFormat="1" x14ac:dyDescent="0.35">
      <c r="B3" s="5" t="s">
        <v>4</v>
      </c>
      <c r="C3" s="5" t="s">
        <v>5</v>
      </c>
      <c r="D3" s="5"/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7" t="s">
        <v>4</v>
      </c>
      <c r="K3" s="5" t="s">
        <v>5</v>
      </c>
      <c r="L3" s="5" t="s">
        <v>11</v>
      </c>
      <c r="M3" s="5" t="s">
        <v>12</v>
      </c>
      <c r="N3" s="8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tr">
        <f>I3</f>
        <v>cumulatief</v>
      </c>
      <c r="T3" s="1" t="s">
        <v>18</v>
      </c>
      <c r="U3" s="9"/>
      <c r="V3" s="10"/>
    </row>
    <row r="4" spans="2:22" s="11" customFormat="1" x14ac:dyDescent="0.35">
      <c r="B4" s="12">
        <v>43831</v>
      </c>
      <c r="C4" s="13" t="s">
        <v>19</v>
      </c>
      <c r="D4" s="14"/>
      <c r="E4" s="15"/>
      <c r="F4" s="15"/>
      <c r="G4" s="15"/>
      <c r="H4" s="15"/>
      <c r="I4" s="16">
        <f>'[1]balans 2021'!I12</f>
        <v>36000</v>
      </c>
      <c r="J4" s="17" t="s">
        <v>20</v>
      </c>
      <c r="K4" s="15" t="s">
        <v>19</v>
      </c>
      <c r="L4" s="15"/>
      <c r="M4" s="15"/>
      <c r="N4" s="18"/>
      <c r="O4" s="15"/>
      <c r="P4" s="15"/>
      <c r="Q4" s="15"/>
      <c r="R4" s="15"/>
      <c r="S4" s="15">
        <f>175.35+9.94</f>
        <v>185.29</v>
      </c>
      <c r="T4" s="2">
        <f>S4-M4</f>
        <v>185.29</v>
      </c>
      <c r="U4" s="9"/>
      <c r="V4" s="10"/>
    </row>
    <row r="5" spans="2:22" x14ac:dyDescent="0.35">
      <c r="B5" s="19">
        <v>44199</v>
      </c>
      <c r="C5" s="20" t="s">
        <v>21</v>
      </c>
      <c r="D5" s="21"/>
      <c r="E5" s="22"/>
      <c r="F5" s="22"/>
      <c r="G5" s="22"/>
      <c r="H5" s="22"/>
      <c r="I5" s="23">
        <v>3.97</v>
      </c>
      <c r="J5" s="24">
        <v>44201</v>
      </c>
      <c r="K5" s="22" t="s">
        <v>22</v>
      </c>
      <c r="L5" s="22"/>
      <c r="M5" s="22">
        <v>-9.94</v>
      </c>
      <c r="N5" s="25"/>
      <c r="O5" s="22"/>
      <c r="P5" s="22"/>
      <c r="Q5" s="22"/>
      <c r="R5" s="22"/>
      <c r="S5" s="26">
        <f t="shared" ref="S5:S32" si="0">SUM(L5:R5)</f>
        <v>-9.94</v>
      </c>
      <c r="T5" s="10">
        <f>T4+S5</f>
        <v>175.35</v>
      </c>
      <c r="U5" s="27"/>
      <c r="V5" s="10"/>
    </row>
    <row r="6" spans="2:22" x14ac:dyDescent="0.35">
      <c r="B6" s="28">
        <v>44264</v>
      </c>
      <c r="C6" s="20" t="s">
        <v>23</v>
      </c>
      <c r="D6" s="21"/>
      <c r="E6" s="26"/>
      <c r="F6" s="26">
        <v>-1003.97</v>
      </c>
      <c r="G6" s="26"/>
      <c r="H6" s="26"/>
      <c r="I6" s="23">
        <f t="shared" ref="I6:I7" si="1">SUM(E6:H6)</f>
        <v>-1003.97</v>
      </c>
      <c r="J6" s="28">
        <v>44228</v>
      </c>
      <c r="K6" s="20" t="s">
        <v>24</v>
      </c>
      <c r="L6" s="26"/>
      <c r="M6" s="26">
        <v>-9.9499999999999993</v>
      </c>
      <c r="N6" s="25"/>
      <c r="O6" s="26"/>
      <c r="P6" s="26"/>
      <c r="Q6" s="26"/>
      <c r="R6" s="26"/>
      <c r="S6" s="26">
        <f t="shared" si="0"/>
        <v>-9.9499999999999993</v>
      </c>
      <c r="T6" s="10">
        <f t="shared" ref="T6:T32" si="2">T5+S6</f>
        <v>165.4</v>
      </c>
      <c r="U6" s="10"/>
      <c r="V6" s="10"/>
    </row>
    <row r="7" spans="2:22" x14ac:dyDescent="0.35">
      <c r="B7" s="28">
        <v>44396</v>
      </c>
      <c r="C7" s="20" t="s">
        <v>23</v>
      </c>
      <c r="D7" s="21"/>
      <c r="E7" s="26"/>
      <c r="F7" s="26">
        <v>-1000</v>
      </c>
      <c r="G7" s="26"/>
      <c r="H7" s="26"/>
      <c r="I7" s="23">
        <f t="shared" si="1"/>
        <v>-1000</v>
      </c>
      <c r="J7" s="24">
        <v>44256</v>
      </c>
      <c r="K7" s="20" t="s">
        <v>25</v>
      </c>
      <c r="L7" s="26"/>
      <c r="M7" s="26">
        <v>-9.9499999999999993</v>
      </c>
      <c r="N7" s="25"/>
      <c r="O7" s="26"/>
      <c r="P7" s="26"/>
      <c r="Q7" s="26"/>
      <c r="R7" s="26"/>
      <c r="S7" s="26">
        <f t="shared" si="0"/>
        <v>-9.9499999999999993</v>
      </c>
      <c r="T7" s="10">
        <f t="shared" si="2"/>
        <v>155.45000000000002</v>
      </c>
      <c r="U7" s="10"/>
      <c r="V7" s="10"/>
    </row>
    <row r="8" spans="2:22" x14ac:dyDescent="0.35">
      <c r="B8" s="28">
        <v>44542</v>
      </c>
      <c r="C8" s="20" t="s">
        <v>23</v>
      </c>
      <c r="D8" s="21"/>
      <c r="E8" s="26"/>
      <c r="F8" s="26">
        <v>-1000</v>
      </c>
      <c r="G8" s="26"/>
      <c r="H8" s="26"/>
      <c r="I8" s="23">
        <f>SUM(E8:H8)</f>
        <v>-1000</v>
      </c>
      <c r="J8" s="24">
        <v>44264</v>
      </c>
      <c r="K8" s="26" t="s">
        <v>26</v>
      </c>
      <c r="L8" s="26"/>
      <c r="M8" s="26"/>
      <c r="N8" s="25"/>
      <c r="O8" s="26"/>
      <c r="P8" s="26"/>
      <c r="Q8" s="26">
        <v>-135.15</v>
      </c>
      <c r="R8" s="26"/>
      <c r="S8" s="26">
        <f t="shared" si="0"/>
        <v>-135.15</v>
      </c>
      <c r="T8" s="10">
        <f t="shared" si="2"/>
        <v>20.300000000000011</v>
      </c>
      <c r="U8" s="10"/>
      <c r="V8" s="10"/>
    </row>
    <row r="9" spans="2:22" x14ac:dyDescent="0.35">
      <c r="B9" s="28"/>
      <c r="C9" s="20"/>
      <c r="D9" s="21"/>
      <c r="E9" s="26"/>
      <c r="F9" s="26"/>
      <c r="G9" s="26"/>
      <c r="H9" s="26"/>
      <c r="I9" s="23"/>
      <c r="J9" s="24">
        <v>44287</v>
      </c>
      <c r="K9" s="26" t="s">
        <v>27</v>
      </c>
      <c r="L9" s="26">
        <v>1003.97</v>
      </c>
      <c r="N9" s="25"/>
      <c r="O9" s="26"/>
      <c r="P9" s="26"/>
      <c r="Q9" s="26"/>
      <c r="R9" s="26"/>
      <c r="S9" s="26">
        <f>SUM(L9:R9)</f>
        <v>1003.97</v>
      </c>
      <c r="T9" s="10">
        <f t="shared" si="2"/>
        <v>1024.27</v>
      </c>
      <c r="U9" s="10"/>
      <c r="V9" s="10"/>
    </row>
    <row r="10" spans="2:22" x14ac:dyDescent="0.35">
      <c r="B10" s="28"/>
      <c r="C10" s="20"/>
      <c r="D10" s="21"/>
      <c r="E10" s="26"/>
      <c r="F10" s="26"/>
      <c r="G10" s="26"/>
      <c r="H10" s="26"/>
      <c r="I10" s="23"/>
      <c r="J10" s="24">
        <v>44288</v>
      </c>
      <c r="K10" s="22" t="s">
        <v>28</v>
      </c>
      <c r="M10" s="26">
        <v>-9.9499999999999993</v>
      </c>
      <c r="N10" s="25"/>
      <c r="O10" s="26"/>
      <c r="P10" s="26"/>
      <c r="Q10" s="26"/>
      <c r="R10" s="26"/>
      <c r="S10" s="26">
        <f t="shared" si="0"/>
        <v>-9.9499999999999993</v>
      </c>
      <c r="T10" s="10">
        <f t="shared" si="2"/>
        <v>1014.3199999999999</v>
      </c>
      <c r="U10" s="10"/>
      <c r="V10" s="10"/>
    </row>
    <row r="11" spans="2:22" x14ac:dyDescent="0.35">
      <c r="B11" s="28"/>
      <c r="C11" s="20"/>
      <c r="D11" s="21"/>
      <c r="E11" s="26"/>
      <c r="F11" s="26"/>
      <c r="G11" s="26"/>
      <c r="H11" s="26"/>
      <c r="I11" s="23"/>
      <c r="J11" s="24">
        <v>44291</v>
      </c>
      <c r="K11" s="26" t="s">
        <v>29</v>
      </c>
      <c r="L11" s="26"/>
      <c r="M11" s="26"/>
      <c r="N11" s="25"/>
      <c r="O11" s="26"/>
      <c r="P11" s="26"/>
      <c r="Q11" s="26">
        <v>-227.92</v>
      </c>
      <c r="R11" s="26"/>
      <c r="S11" s="26">
        <f>SUM(L11:R11)</f>
        <v>-227.92</v>
      </c>
      <c r="T11" s="10">
        <f t="shared" si="2"/>
        <v>786.4</v>
      </c>
      <c r="U11" s="10"/>
      <c r="V11" s="10"/>
    </row>
    <row r="12" spans="2:22" x14ac:dyDescent="0.35">
      <c r="B12" s="28"/>
      <c r="C12" s="20"/>
      <c r="D12" s="21"/>
      <c r="E12" s="26"/>
      <c r="F12" s="26"/>
      <c r="G12" s="26"/>
      <c r="H12" s="26"/>
      <c r="I12" s="23"/>
      <c r="J12" s="29">
        <v>44293</v>
      </c>
      <c r="K12" s="26" t="s">
        <v>30</v>
      </c>
      <c r="L12" s="26"/>
      <c r="M12" s="26"/>
      <c r="N12" s="25"/>
      <c r="O12" s="26">
        <v>-350</v>
      </c>
      <c r="P12" s="26"/>
      <c r="Q12" s="26"/>
      <c r="R12" s="26"/>
      <c r="S12" s="26">
        <f t="shared" si="0"/>
        <v>-350</v>
      </c>
      <c r="T12" s="10">
        <f t="shared" si="2"/>
        <v>436.4</v>
      </c>
      <c r="U12" s="10"/>
      <c r="V12" s="10"/>
    </row>
    <row r="13" spans="2:22" x14ac:dyDescent="0.35">
      <c r="B13" s="28"/>
      <c r="C13" s="20"/>
      <c r="D13" s="30"/>
      <c r="E13" s="25"/>
      <c r="F13" s="26"/>
      <c r="G13" s="26"/>
      <c r="H13" s="26"/>
      <c r="I13" s="23"/>
      <c r="J13" s="24">
        <v>44301</v>
      </c>
      <c r="K13" s="26" t="s">
        <v>31</v>
      </c>
      <c r="L13" s="26"/>
      <c r="M13" s="26"/>
      <c r="N13" s="25">
        <v>-25</v>
      </c>
      <c r="O13" s="26"/>
      <c r="P13" s="26"/>
      <c r="Q13" s="26"/>
      <c r="R13" s="26"/>
      <c r="S13" s="26">
        <f t="shared" si="0"/>
        <v>-25</v>
      </c>
      <c r="T13" s="10">
        <f t="shared" si="2"/>
        <v>411.4</v>
      </c>
      <c r="U13" s="10"/>
      <c r="V13" s="10"/>
    </row>
    <row r="14" spans="2:22" x14ac:dyDescent="0.35">
      <c r="B14" s="28"/>
      <c r="C14" s="20"/>
      <c r="D14" s="21"/>
      <c r="E14" s="26"/>
      <c r="F14" s="26"/>
      <c r="G14" s="26"/>
      <c r="H14" s="26"/>
      <c r="I14" s="23"/>
      <c r="J14" s="24">
        <v>44682</v>
      </c>
      <c r="K14" s="26" t="s">
        <v>32</v>
      </c>
      <c r="L14" s="32"/>
      <c r="M14" s="22">
        <v>-9.9499999999999993</v>
      </c>
      <c r="N14" s="33"/>
      <c r="O14" s="32"/>
      <c r="P14" s="32"/>
      <c r="R14" s="26"/>
      <c r="S14" s="26">
        <f t="shared" si="0"/>
        <v>-9.9499999999999993</v>
      </c>
      <c r="T14" s="10">
        <f t="shared" si="2"/>
        <v>401.45</v>
      </c>
      <c r="U14" s="10"/>
      <c r="V14" s="10"/>
    </row>
    <row r="15" spans="2:22" x14ac:dyDescent="0.35">
      <c r="B15" s="28"/>
      <c r="C15" s="20"/>
      <c r="D15" s="21"/>
      <c r="E15" s="26"/>
      <c r="F15" s="26"/>
      <c r="G15" s="26"/>
      <c r="H15" s="26"/>
      <c r="I15" s="23"/>
      <c r="J15" s="29">
        <v>44320</v>
      </c>
      <c r="K15" s="26" t="s">
        <v>33</v>
      </c>
      <c r="L15" s="2"/>
      <c r="M15" s="22"/>
      <c r="N15" s="25"/>
      <c r="O15" s="26"/>
      <c r="P15" s="26"/>
      <c r="Q15" s="26">
        <v>-134</v>
      </c>
      <c r="R15" s="26"/>
      <c r="S15" s="26">
        <f t="shared" si="0"/>
        <v>-134</v>
      </c>
      <c r="T15" s="10">
        <f t="shared" si="2"/>
        <v>267.45</v>
      </c>
      <c r="U15" s="10"/>
      <c r="V15" s="2"/>
    </row>
    <row r="16" spans="2:22" x14ac:dyDescent="0.35">
      <c r="B16" s="28"/>
      <c r="C16" s="20"/>
      <c r="D16" s="21"/>
      <c r="E16" s="26"/>
      <c r="F16" s="26"/>
      <c r="G16" s="26"/>
      <c r="H16" s="26"/>
      <c r="I16" s="23"/>
      <c r="J16" s="29">
        <v>44334</v>
      </c>
      <c r="K16" s="26" t="s">
        <v>34</v>
      </c>
      <c r="L16" s="26"/>
      <c r="M16" s="26"/>
      <c r="N16" s="25"/>
      <c r="O16" s="26"/>
      <c r="P16" s="26"/>
      <c r="Q16" s="26">
        <v>-6</v>
      </c>
      <c r="R16" s="26"/>
      <c r="S16" s="26">
        <f t="shared" si="0"/>
        <v>-6</v>
      </c>
      <c r="T16" s="10">
        <f t="shared" si="2"/>
        <v>261.45</v>
      </c>
      <c r="U16" s="10"/>
      <c r="V16" s="2"/>
    </row>
    <row r="17" spans="2:25" x14ac:dyDescent="0.35">
      <c r="B17" s="28"/>
      <c r="C17" s="20"/>
      <c r="D17" s="21"/>
      <c r="E17" s="26"/>
      <c r="F17" s="26"/>
      <c r="G17" s="26"/>
      <c r="H17" s="26"/>
      <c r="I17" s="23"/>
      <c r="J17" s="24">
        <v>44349</v>
      </c>
      <c r="K17" s="26" t="s">
        <v>35</v>
      </c>
      <c r="L17" s="26"/>
      <c r="M17" s="26">
        <v>-9.9499999999999993</v>
      </c>
      <c r="N17" s="25"/>
      <c r="O17" s="26"/>
      <c r="P17" s="26"/>
      <c r="Q17" s="26"/>
      <c r="R17" s="26"/>
      <c r="S17" s="26">
        <f t="shared" si="0"/>
        <v>-9.9499999999999993</v>
      </c>
      <c r="T17" s="10">
        <f t="shared" si="2"/>
        <v>251.5</v>
      </c>
      <c r="U17" s="10"/>
      <c r="V17" s="2"/>
      <c r="Y17" s="34"/>
    </row>
    <row r="18" spans="2:25" x14ac:dyDescent="0.35">
      <c r="B18" s="28"/>
      <c r="C18" s="20"/>
      <c r="D18" s="21"/>
      <c r="E18" s="26"/>
      <c r="F18" s="35"/>
      <c r="G18" s="26"/>
      <c r="H18" s="26"/>
      <c r="I18" s="23"/>
      <c r="J18" s="29">
        <v>44379</v>
      </c>
      <c r="K18" s="26" t="s">
        <v>36</v>
      </c>
      <c r="L18" s="26"/>
      <c r="M18" s="26">
        <v>-9.9499999999999993</v>
      </c>
      <c r="N18" s="25"/>
      <c r="O18" s="26"/>
      <c r="P18" s="26"/>
      <c r="Q18" s="26"/>
      <c r="R18" s="26"/>
      <c r="S18" s="26">
        <f t="shared" si="0"/>
        <v>-9.9499999999999993</v>
      </c>
      <c r="T18" s="10">
        <f t="shared" si="2"/>
        <v>241.55</v>
      </c>
      <c r="U18" s="10"/>
      <c r="V18" s="2"/>
      <c r="X18" s="27"/>
    </row>
    <row r="19" spans="2:25" x14ac:dyDescent="0.35">
      <c r="B19" s="28"/>
      <c r="C19" s="20"/>
      <c r="D19" s="21"/>
      <c r="E19" s="26"/>
      <c r="F19" s="26"/>
      <c r="G19" s="26"/>
      <c r="H19" s="26"/>
      <c r="I19" s="23"/>
      <c r="J19" s="24">
        <v>44396</v>
      </c>
      <c r="K19" s="26" t="s">
        <v>79</v>
      </c>
      <c r="L19" s="26"/>
      <c r="M19" s="26"/>
      <c r="N19" s="25">
        <v>-50</v>
      </c>
      <c r="O19" s="26"/>
      <c r="P19" s="26"/>
      <c r="Q19" s="26"/>
      <c r="R19" s="26"/>
      <c r="S19" s="26">
        <f t="shared" si="0"/>
        <v>-50</v>
      </c>
      <c r="T19" s="10">
        <f t="shared" si="2"/>
        <v>191.55</v>
      </c>
      <c r="U19" s="10"/>
      <c r="V19" s="2"/>
      <c r="X19" s="27"/>
    </row>
    <row r="20" spans="2:25" x14ac:dyDescent="0.35">
      <c r="B20" s="28"/>
      <c r="C20" s="20"/>
      <c r="D20" s="21"/>
      <c r="E20" s="26"/>
      <c r="F20" s="26"/>
      <c r="G20" s="26"/>
      <c r="H20" s="26"/>
      <c r="I20" s="23"/>
      <c r="J20" s="24">
        <v>44396</v>
      </c>
      <c r="K20" s="26" t="s">
        <v>27</v>
      </c>
      <c r="L20" s="26">
        <v>1000</v>
      </c>
      <c r="M20" s="26"/>
      <c r="N20" s="25"/>
      <c r="O20" s="26"/>
      <c r="P20" s="26"/>
      <c r="Q20" s="26"/>
      <c r="R20" s="26"/>
      <c r="S20" s="26">
        <f t="shared" si="0"/>
        <v>1000</v>
      </c>
      <c r="T20" s="10">
        <f t="shared" si="2"/>
        <v>1191.55</v>
      </c>
      <c r="U20" s="10"/>
      <c r="V20" s="2"/>
      <c r="X20" s="27"/>
    </row>
    <row r="21" spans="2:25" x14ac:dyDescent="0.35">
      <c r="B21" s="28"/>
      <c r="C21" s="20"/>
      <c r="D21" s="21"/>
      <c r="E21" s="26"/>
      <c r="F21" s="26"/>
      <c r="G21" s="26"/>
      <c r="H21" s="26"/>
      <c r="I21" s="23"/>
      <c r="J21" s="24">
        <v>44411</v>
      </c>
      <c r="K21" s="22" t="s">
        <v>37</v>
      </c>
      <c r="L21" s="26"/>
      <c r="M21" s="26">
        <v>-9.9499999999999993</v>
      </c>
      <c r="N21" s="25"/>
      <c r="O21" s="26"/>
      <c r="P21" s="26"/>
      <c r="Q21" s="26"/>
      <c r="R21" s="26"/>
      <c r="S21" s="26">
        <f t="shared" si="0"/>
        <v>-9.9499999999999993</v>
      </c>
      <c r="T21" s="10">
        <f t="shared" si="2"/>
        <v>1181.5999999999999</v>
      </c>
      <c r="U21" s="10"/>
      <c r="V21" s="2"/>
      <c r="X21" s="27"/>
    </row>
    <row r="22" spans="2:25" x14ac:dyDescent="0.35">
      <c r="B22" s="28"/>
      <c r="C22" s="20"/>
      <c r="D22" s="21"/>
      <c r="E22" s="26"/>
      <c r="F22" s="26"/>
      <c r="G22" s="26"/>
      <c r="H22" s="26"/>
      <c r="I22" s="23"/>
      <c r="J22" s="24">
        <v>44441</v>
      </c>
      <c r="K22" s="26" t="s">
        <v>38</v>
      </c>
      <c r="L22" s="26"/>
      <c r="M22" s="26">
        <v>-9.9499999999999993</v>
      </c>
      <c r="N22" s="25"/>
      <c r="O22" s="26"/>
      <c r="P22" s="26"/>
      <c r="Q22" s="26"/>
      <c r="R22" s="26"/>
      <c r="S22" s="26">
        <f t="shared" si="0"/>
        <v>-9.9499999999999993</v>
      </c>
      <c r="T22" s="10">
        <f t="shared" si="2"/>
        <v>1171.6499999999999</v>
      </c>
      <c r="U22" s="10"/>
      <c r="V22" s="2"/>
      <c r="Y22" s="31"/>
    </row>
    <row r="23" spans="2:25" x14ac:dyDescent="0.35">
      <c r="B23" s="28"/>
      <c r="C23" s="20"/>
      <c r="D23" s="21"/>
      <c r="E23" s="26"/>
      <c r="F23" s="26"/>
      <c r="G23" s="26"/>
      <c r="H23" s="26"/>
      <c r="I23" s="23"/>
      <c r="J23" s="24">
        <v>44471</v>
      </c>
      <c r="K23" s="26" t="s">
        <v>39</v>
      </c>
      <c r="L23" s="26"/>
      <c r="M23" s="26">
        <v>-9.9499999999999993</v>
      </c>
      <c r="N23" s="25"/>
      <c r="O23" s="26"/>
      <c r="P23" s="26"/>
      <c r="Q23" s="26"/>
      <c r="R23" s="26"/>
      <c r="S23" s="26">
        <f t="shared" si="0"/>
        <v>-9.9499999999999993</v>
      </c>
      <c r="T23" s="10">
        <f t="shared" si="2"/>
        <v>1161.6999999999998</v>
      </c>
      <c r="U23" s="10"/>
      <c r="V23" s="2"/>
    </row>
    <row r="24" spans="2:25" x14ac:dyDescent="0.35">
      <c r="B24" s="28"/>
      <c r="C24" s="20"/>
      <c r="D24" s="21"/>
      <c r="E24" s="26"/>
      <c r="F24" s="26"/>
      <c r="G24" s="26"/>
      <c r="H24" s="26"/>
      <c r="I24" s="23"/>
      <c r="J24" s="24">
        <v>44502</v>
      </c>
      <c r="K24" s="26" t="s">
        <v>40</v>
      </c>
      <c r="L24" s="26"/>
      <c r="M24" s="26">
        <v>-9.9499999999999993</v>
      </c>
      <c r="N24" s="25"/>
      <c r="O24" s="26"/>
      <c r="P24" s="26"/>
      <c r="Q24" s="26"/>
      <c r="R24" s="26"/>
      <c r="S24" s="26">
        <f t="shared" si="0"/>
        <v>-9.9499999999999993</v>
      </c>
      <c r="T24" s="10">
        <f t="shared" si="2"/>
        <v>1151.7499999999998</v>
      </c>
      <c r="U24" s="10"/>
      <c r="V24" s="2"/>
      <c r="X24" s="27"/>
    </row>
    <row r="25" spans="2:25" x14ac:dyDescent="0.35">
      <c r="B25" s="28"/>
      <c r="C25" s="20"/>
      <c r="D25" s="21"/>
      <c r="E25" s="26"/>
      <c r="F25" s="26"/>
      <c r="G25" s="26"/>
      <c r="H25" s="26"/>
      <c r="I25" s="23"/>
      <c r="J25" s="24">
        <v>44513</v>
      </c>
      <c r="K25" s="26" t="s">
        <v>41</v>
      </c>
      <c r="L25" s="26"/>
      <c r="M25" s="26"/>
      <c r="N25" s="25"/>
      <c r="O25" s="26"/>
      <c r="P25" s="26">
        <v>-122</v>
      </c>
      <c r="Q25" s="26"/>
      <c r="R25" s="26"/>
      <c r="S25" s="26">
        <f t="shared" si="0"/>
        <v>-122</v>
      </c>
      <c r="T25" s="10">
        <f t="shared" si="2"/>
        <v>1029.7499999999998</v>
      </c>
      <c r="U25" s="10"/>
      <c r="V25" s="2"/>
      <c r="X25" s="27"/>
    </row>
    <row r="26" spans="2:25" x14ac:dyDescent="0.35">
      <c r="B26" s="28"/>
      <c r="C26" s="20"/>
      <c r="D26" s="21"/>
      <c r="E26" s="26"/>
      <c r="F26" s="26"/>
      <c r="G26" s="26"/>
      <c r="H26" s="26"/>
      <c r="I26" s="23"/>
      <c r="J26" s="24">
        <v>44532</v>
      </c>
      <c r="K26" s="26" t="s">
        <v>42</v>
      </c>
      <c r="M26" s="26">
        <v>-9.9499999999999993</v>
      </c>
      <c r="N26" s="25"/>
      <c r="O26" s="26"/>
      <c r="P26" s="26"/>
      <c r="Q26" s="35"/>
      <c r="R26" s="26"/>
      <c r="S26" s="26">
        <f t="shared" si="0"/>
        <v>-9.9499999999999993</v>
      </c>
      <c r="T26" s="10">
        <f t="shared" si="2"/>
        <v>1019.7999999999997</v>
      </c>
      <c r="U26" s="10"/>
      <c r="V26" s="2"/>
      <c r="X26" s="27"/>
    </row>
    <row r="27" spans="2:25" x14ac:dyDescent="0.35">
      <c r="B27" s="28"/>
      <c r="C27" s="20"/>
      <c r="D27" s="21"/>
      <c r="E27" s="26"/>
      <c r="F27" s="26"/>
      <c r="G27" s="26"/>
      <c r="H27" s="26"/>
      <c r="I27" s="23"/>
      <c r="J27" s="24">
        <v>44537</v>
      </c>
      <c r="K27" s="26" t="s">
        <v>43</v>
      </c>
      <c r="L27" s="26"/>
      <c r="M27" s="26"/>
      <c r="N27" s="25"/>
      <c r="O27" s="26"/>
      <c r="P27" s="26"/>
      <c r="Q27" s="26">
        <v>-699.67</v>
      </c>
      <c r="R27" s="26"/>
      <c r="S27" s="26">
        <f t="shared" si="0"/>
        <v>-699.67</v>
      </c>
      <c r="T27" s="10">
        <f t="shared" si="2"/>
        <v>320.12999999999977</v>
      </c>
      <c r="U27" s="10"/>
      <c r="V27" s="2"/>
      <c r="X27" s="27"/>
    </row>
    <row r="28" spans="2:25" x14ac:dyDescent="0.35">
      <c r="B28" s="28"/>
      <c r="C28" s="20"/>
      <c r="D28" s="21"/>
      <c r="E28" s="26"/>
      <c r="F28" s="26"/>
      <c r="G28" s="26"/>
      <c r="H28" s="26"/>
      <c r="I28" s="23"/>
      <c r="J28" s="36">
        <v>44537</v>
      </c>
      <c r="K28" s="22" t="s">
        <v>80</v>
      </c>
      <c r="L28" s="26"/>
      <c r="M28" s="26"/>
      <c r="N28" s="25"/>
      <c r="O28" s="26"/>
      <c r="P28" s="26"/>
      <c r="Q28" s="26">
        <v>-21.95</v>
      </c>
      <c r="R28" s="26"/>
      <c r="S28" s="26">
        <f t="shared" si="0"/>
        <v>-21.95</v>
      </c>
      <c r="T28" s="10">
        <f t="shared" si="2"/>
        <v>298.17999999999978</v>
      </c>
      <c r="U28" s="10"/>
      <c r="V28" s="2"/>
    </row>
    <row r="29" spans="2:25" x14ac:dyDescent="0.35">
      <c r="B29" s="28"/>
      <c r="C29" s="20"/>
      <c r="D29" s="21"/>
      <c r="E29" s="26"/>
      <c r="F29" s="26"/>
      <c r="G29" s="26"/>
      <c r="H29" s="26"/>
      <c r="I29" s="23"/>
      <c r="J29" s="36">
        <v>44539</v>
      </c>
      <c r="K29" s="22" t="s">
        <v>44</v>
      </c>
      <c r="L29" s="26"/>
      <c r="M29" s="26"/>
      <c r="N29" s="25">
        <v>-0.02</v>
      </c>
      <c r="O29" s="26"/>
      <c r="P29" s="26"/>
      <c r="Q29" s="26"/>
      <c r="R29" s="26"/>
      <c r="S29" s="26">
        <f t="shared" si="0"/>
        <v>-0.02</v>
      </c>
      <c r="T29" s="10">
        <f t="shared" si="2"/>
        <v>298.1599999999998</v>
      </c>
      <c r="U29" s="10"/>
      <c r="V29" s="2"/>
    </row>
    <row r="30" spans="2:25" x14ac:dyDescent="0.35">
      <c r="B30" s="28"/>
      <c r="C30" s="20"/>
      <c r="D30" s="21"/>
      <c r="E30" s="26"/>
      <c r="F30" s="26"/>
      <c r="G30" s="26"/>
      <c r="H30" s="26"/>
      <c r="I30" s="23"/>
      <c r="J30" s="36">
        <v>44542</v>
      </c>
      <c r="K30" s="22" t="s">
        <v>27</v>
      </c>
      <c r="L30" s="26">
        <v>1000</v>
      </c>
      <c r="M30" s="26"/>
      <c r="N30" s="25"/>
      <c r="O30" s="26"/>
      <c r="P30" s="26"/>
      <c r="Q30" s="26"/>
      <c r="R30" s="26"/>
      <c r="S30" s="26">
        <f t="shared" si="0"/>
        <v>1000</v>
      </c>
      <c r="T30" s="10">
        <f t="shared" si="2"/>
        <v>1298.1599999999999</v>
      </c>
      <c r="U30" s="10"/>
      <c r="V30" s="2"/>
    </row>
    <row r="31" spans="2:25" x14ac:dyDescent="0.35">
      <c r="B31" s="28"/>
      <c r="C31" s="20"/>
      <c r="D31" s="21"/>
      <c r="E31" s="26"/>
      <c r="F31" s="26"/>
      <c r="G31" s="26"/>
      <c r="H31" s="26"/>
      <c r="I31" s="23"/>
      <c r="J31" s="36">
        <v>44542</v>
      </c>
      <c r="K31" s="22" t="s">
        <v>45</v>
      </c>
      <c r="L31" s="26"/>
      <c r="M31" s="26"/>
      <c r="N31" s="25">
        <v>-50</v>
      </c>
      <c r="O31" s="26"/>
      <c r="P31" s="26"/>
      <c r="Q31" s="26"/>
      <c r="R31" s="26"/>
      <c r="S31" s="26">
        <f t="shared" si="0"/>
        <v>-50</v>
      </c>
      <c r="T31" s="10">
        <f t="shared" si="2"/>
        <v>1248.1599999999999</v>
      </c>
      <c r="U31" s="10"/>
      <c r="V31" s="2"/>
    </row>
    <row r="32" spans="2:25" x14ac:dyDescent="0.35">
      <c r="B32" s="28"/>
      <c r="C32" s="20"/>
      <c r="D32" s="21"/>
      <c r="E32" s="26"/>
      <c r="F32" s="26"/>
      <c r="G32" s="26"/>
      <c r="H32" s="26"/>
      <c r="I32" s="23"/>
      <c r="J32" s="36">
        <v>44545</v>
      </c>
      <c r="K32" s="22" t="s">
        <v>46</v>
      </c>
      <c r="L32" s="26"/>
      <c r="M32" s="26"/>
      <c r="N32" s="25">
        <v>-10</v>
      </c>
      <c r="O32" s="26"/>
      <c r="P32" s="26"/>
      <c r="Q32" s="26"/>
      <c r="R32" s="26"/>
      <c r="S32" s="26">
        <f t="shared" si="0"/>
        <v>-10</v>
      </c>
      <c r="T32" s="10">
        <f t="shared" si="2"/>
        <v>1238.1599999999999</v>
      </c>
      <c r="U32" s="10"/>
      <c r="V32" s="2"/>
    </row>
    <row r="33" spans="2:25" x14ac:dyDescent="0.35">
      <c r="B33" s="28"/>
      <c r="C33" s="20"/>
      <c r="D33" s="21"/>
      <c r="E33" s="26"/>
      <c r="F33" s="26"/>
      <c r="G33" s="26"/>
      <c r="H33" s="26"/>
      <c r="I33" s="23"/>
      <c r="J33" s="37"/>
      <c r="K33" s="38"/>
      <c r="L33" s="39"/>
      <c r="M33" s="39"/>
      <c r="N33" s="40"/>
      <c r="O33" s="39"/>
      <c r="P33" s="39"/>
      <c r="Q33" s="39"/>
      <c r="R33" s="39"/>
      <c r="S33" s="26"/>
      <c r="T33" s="10"/>
      <c r="U33" s="10"/>
      <c r="V33" s="2"/>
    </row>
    <row r="34" spans="2:25" s="11" customFormat="1" x14ac:dyDescent="0.35">
      <c r="B34" s="41"/>
      <c r="C34" s="42" t="s">
        <v>47</v>
      </c>
      <c r="D34" s="43"/>
      <c r="E34" s="44">
        <f>SUM(E6:E28)</f>
        <v>0</v>
      </c>
      <c r="F34" s="44">
        <f>SUM(F5:F33)</f>
        <v>-3003.9700000000003</v>
      </c>
      <c r="G34" s="44">
        <f>SUM(G6:G28)</f>
        <v>0</v>
      </c>
      <c r="H34" s="44">
        <f>SUM(G6:G33)</f>
        <v>0</v>
      </c>
      <c r="I34" s="45">
        <f>SUM(I4:I33)</f>
        <v>33000</v>
      </c>
      <c r="J34" s="46"/>
      <c r="K34" s="44"/>
      <c r="L34" s="44">
        <f>SUM(L4:L33)</f>
        <v>3003.9700000000003</v>
      </c>
      <c r="M34" s="44">
        <f t="shared" ref="M34:R34" si="3">SUM(M5:M33)</f>
        <v>-119.39000000000001</v>
      </c>
      <c r="N34" s="8">
        <f t="shared" si="3"/>
        <v>-135.01999999999998</v>
      </c>
      <c r="O34" s="44">
        <f t="shared" si="3"/>
        <v>-350</v>
      </c>
      <c r="P34" s="44">
        <f t="shared" si="3"/>
        <v>-122</v>
      </c>
      <c r="Q34" s="44">
        <f t="shared" si="3"/>
        <v>-1224.69</v>
      </c>
      <c r="R34" s="44">
        <f t="shared" si="3"/>
        <v>0</v>
      </c>
      <c r="S34" s="44">
        <f>SUM(S4:S33)</f>
        <v>1238.1599999999999</v>
      </c>
      <c r="T34" s="10"/>
      <c r="U34" s="47"/>
      <c r="V34" s="1"/>
      <c r="X34"/>
      <c r="Y34"/>
    </row>
    <row r="35" spans="2:25" x14ac:dyDescent="0.35">
      <c r="B35" s="2"/>
      <c r="C35" s="2"/>
      <c r="D35" s="2"/>
      <c r="E35" s="10"/>
      <c r="F35" s="10"/>
      <c r="G35" s="2"/>
      <c r="H35" s="48"/>
      <c r="I35" s="10"/>
      <c r="J35" s="2"/>
      <c r="K35" s="10"/>
      <c r="L35" s="2"/>
      <c r="M35" s="2"/>
      <c r="N35" s="4"/>
      <c r="O35" s="2"/>
      <c r="P35" s="2"/>
      <c r="Q35" s="2"/>
      <c r="R35" s="2"/>
      <c r="S35" s="2"/>
      <c r="U35" s="27"/>
    </row>
    <row r="36" spans="2:25" x14ac:dyDescent="0.35">
      <c r="F36" s="2"/>
      <c r="G36" s="2"/>
      <c r="H36" s="2"/>
      <c r="I36" s="10"/>
      <c r="J36" s="2"/>
      <c r="K36" s="49"/>
      <c r="L36" s="49"/>
      <c r="M36" s="49"/>
      <c r="U36" s="27"/>
    </row>
    <row r="37" spans="2:25" x14ac:dyDescent="0.35">
      <c r="F37" s="2"/>
      <c r="G37" s="2"/>
      <c r="H37" s="2"/>
      <c r="I37" s="10"/>
      <c r="J37" s="2"/>
      <c r="K37" s="49"/>
      <c r="L37" s="51"/>
      <c r="M37" s="51"/>
      <c r="U37" s="27"/>
    </row>
    <row r="38" spans="2:25" x14ac:dyDescent="0.35">
      <c r="E38" s="9"/>
      <c r="F38" s="47"/>
      <c r="G38" s="2"/>
      <c r="H38" s="9"/>
      <c r="I38" s="10"/>
      <c r="J38" s="2"/>
      <c r="K38" s="2"/>
      <c r="L38" s="10"/>
      <c r="M38" s="10"/>
      <c r="U38" s="27"/>
    </row>
    <row r="39" spans="2:25" x14ac:dyDescent="0.35">
      <c r="E39" s="2"/>
      <c r="F39" s="10"/>
      <c r="G39" s="2"/>
      <c r="H39" s="2"/>
      <c r="I39" s="10"/>
      <c r="J39" s="2"/>
      <c r="K39" s="2"/>
      <c r="L39" s="2"/>
      <c r="M39" s="2"/>
      <c r="U39" s="27"/>
    </row>
    <row r="40" spans="2:25" x14ac:dyDescent="0.35">
      <c r="E40" s="2"/>
      <c r="F40" s="10"/>
      <c r="G40" s="2"/>
      <c r="H40" s="2"/>
      <c r="I40" s="10"/>
      <c r="J40" s="2"/>
      <c r="K40" s="2"/>
      <c r="L40" s="2"/>
      <c r="M40" s="2"/>
      <c r="U40" s="27"/>
    </row>
    <row r="41" spans="2:25" x14ac:dyDescent="0.35">
      <c r="E41" s="2"/>
      <c r="F41" s="10"/>
      <c r="G41" s="2"/>
      <c r="H41" s="2"/>
      <c r="I41" s="10"/>
      <c r="J41" s="2"/>
      <c r="K41" s="2"/>
      <c r="L41" s="2"/>
      <c r="M41" s="2"/>
      <c r="U41" s="27"/>
    </row>
    <row r="42" spans="2:25" x14ac:dyDescent="0.35">
      <c r="E42" s="2"/>
      <c r="F42" s="10"/>
      <c r="G42" s="2"/>
      <c r="H42" s="2"/>
      <c r="I42" s="10"/>
      <c r="J42" s="2"/>
      <c r="K42" s="2"/>
      <c r="L42" s="2"/>
      <c r="M42" s="2"/>
      <c r="U42" s="27"/>
    </row>
    <row r="43" spans="2:25" x14ac:dyDescent="0.35">
      <c r="E43" s="2"/>
      <c r="F43" s="10"/>
      <c r="G43" s="2"/>
      <c r="H43" s="2"/>
      <c r="I43" s="10"/>
      <c r="J43" s="2"/>
      <c r="K43" s="2"/>
      <c r="L43" s="2"/>
      <c r="M43" s="2"/>
    </row>
    <row r="44" spans="2:25" x14ac:dyDescent="0.35">
      <c r="E44" s="2"/>
      <c r="F44" s="2"/>
      <c r="G44" s="2"/>
      <c r="H44" s="2"/>
      <c r="I44" s="10"/>
      <c r="J44" s="2"/>
      <c r="K44" s="2"/>
      <c r="L44" s="2"/>
      <c r="M44" s="2"/>
    </row>
    <row r="45" spans="2:25" x14ac:dyDescent="0.35">
      <c r="E45" s="9"/>
      <c r="F45" s="47"/>
      <c r="G45" s="2"/>
      <c r="H45" s="2"/>
      <c r="I45" s="10"/>
      <c r="J45" s="2"/>
      <c r="K45" s="2"/>
      <c r="L45" s="2"/>
      <c r="M45" s="2"/>
    </row>
    <row r="48" spans="2:25" x14ac:dyDescent="0.35">
      <c r="F48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2ACB-EAF3-429F-9CB8-51E3F7369A42}">
  <dimension ref="B1:L26"/>
  <sheetViews>
    <sheetView topLeftCell="A19" workbookViewId="0">
      <selection activeCell="E15" sqref="E15"/>
    </sheetView>
  </sheetViews>
  <sheetFormatPr defaultRowHeight="14.5" x14ac:dyDescent="0.35"/>
  <cols>
    <col min="1" max="1" width="2" customWidth="1"/>
    <col min="5" max="5" width="16.453125" style="27" customWidth="1"/>
    <col min="7" max="7" width="17.7265625" customWidth="1"/>
  </cols>
  <sheetData>
    <row r="1" spans="2:8" s="52" customFormat="1" ht="21" x14ac:dyDescent="0.5">
      <c r="B1" s="52" t="s">
        <v>48</v>
      </c>
      <c r="E1" s="53"/>
      <c r="G1" s="52">
        <v>2021</v>
      </c>
    </row>
    <row r="3" spans="2:8" x14ac:dyDescent="0.35">
      <c r="B3" s="11" t="s">
        <v>49</v>
      </c>
      <c r="E3" s="54"/>
    </row>
    <row r="4" spans="2:8" x14ac:dyDescent="0.35">
      <c r="B4" s="55"/>
      <c r="C4" s="56"/>
      <c r="D4" s="57" t="s">
        <v>50</v>
      </c>
      <c r="E4" s="58">
        <v>2021</v>
      </c>
      <c r="F4" s="59" t="s">
        <v>50</v>
      </c>
      <c r="G4" s="60"/>
      <c r="H4" s="61">
        <v>2020</v>
      </c>
    </row>
    <row r="5" spans="2:8" x14ac:dyDescent="0.35">
      <c r="B5" s="55"/>
      <c r="C5" s="56"/>
      <c r="D5" s="56"/>
      <c r="E5" s="62"/>
      <c r="F5" s="56"/>
      <c r="G5" s="63"/>
      <c r="H5" s="63"/>
    </row>
    <row r="6" spans="2:8" ht="18.5" x14ac:dyDescent="0.45">
      <c r="B6" s="64" t="s">
        <v>51</v>
      </c>
      <c r="E6" s="65"/>
      <c r="F6" s="66" t="s">
        <v>51</v>
      </c>
      <c r="G6" s="30"/>
      <c r="H6" s="30"/>
    </row>
    <row r="7" spans="2:8" x14ac:dyDescent="0.35">
      <c r="B7" s="67"/>
      <c r="E7" s="65"/>
      <c r="G7" s="30"/>
      <c r="H7" s="68"/>
    </row>
    <row r="8" spans="2:8" x14ac:dyDescent="0.35">
      <c r="B8" s="67" t="s">
        <v>52</v>
      </c>
      <c r="E8" s="65">
        <v>0</v>
      </c>
      <c r="F8" t="s">
        <v>52</v>
      </c>
      <c r="G8" s="30"/>
      <c r="H8" s="68">
        <v>0</v>
      </c>
    </row>
    <row r="9" spans="2:8" x14ac:dyDescent="0.35">
      <c r="B9" s="67" t="s">
        <v>53</v>
      </c>
      <c r="E9" s="69">
        <v>3.97</v>
      </c>
      <c r="F9" t="s">
        <v>54</v>
      </c>
      <c r="G9" s="30"/>
      <c r="H9" s="68">
        <v>3.97</v>
      </c>
    </row>
    <row r="10" spans="2:8" x14ac:dyDescent="0.35">
      <c r="B10" s="67" t="s">
        <v>55</v>
      </c>
      <c r="E10" s="65">
        <v>0</v>
      </c>
      <c r="F10" t="s">
        <v>55</v>
      </c>
      <c r="G10" s="30"/>
      <c r="H10" s="68">
        <v>0</v>
      </c>
    </row>
    <row r="11" spans="2:8" x14ac:dyDescent="0.35">
      <c r="B11" s="67"/>
      <c r="E11" s="65"/>
      <c r="G11" s="30"/>
      <c r="H11" s="70"/>
    </row>
    <row r="12" spans="2:8" x14ac:dyDescent="0.35">
      <c r="B12" s="71" t="s">
        <v>56</v>
      </c>
      <c r="C12" s="72"/>
      <c r="D12" s="72"/>
      <c r="E12" s="73">
        <f>SUM(E7:E11)</f>
        <v>3.97</v>
      </c>
      <c r="F12" s="74" t="s">
        <v>56</v>
      </c>
      <c r="G12" s="75"/>
      <c r="H12" s="76">
        <f>SUM(H7:H11)</f>
        <v>3.97</v>
      </c>
    </row>
    <row r="13" spans="2:8" x14ac:dyDescent="0.35">
      <c r="B13" s="67"/>
      <c r="E13" s="65"/>
      <c r="G13" s="30"/>
      <c r="H13" s="77"/>
    </row>
    <row r="14" spans="2:8" ht="18.5" x14ac:dyDescent="0.45">
      <c r="B14" s="64" t="s">
        <v>57</v>
      </c>
      <c r="E14" s="65"/>
      <c r="F14" s="66"/>
      <c r="G14" s="30"/>
      <c r="H14" s="68"/>
    </row>
    <row r="15" spans="2:8" x14ac:dyDescent="0.35">
      <c r="B15" s="67" t="s">
        <v>58</v>
      </c>
      <c r="E15" s="65">
        <f>-1224.69-350</f>
        <v>-1574.69</v>
      </c>
      <c r="F15" t="s">
        <v>58</v>
      </c>
      <c r="G15" s="30"/>
      <c r="H15" s="68">
        <v>-4765.8500000000004</v>
      </c>
    </row>
    <row r="16" spans="2:8" x14ac:dyDescent="0.35">
      <c r="B16" s="67" t="s">
        <v>59</v>
      </c>
      <c r="E16" s="65">
        <v>-122</v>
      </c>
      <c r="F16" t="s">
        <v>59</v>
      </c>
      <c r="G16" s="30"/>
      <c r="H16" s="68">
        <v>-122</v>
      </c>
    </row>
    <row r="17" spans="2:12" x14ac:dyDescent="0.35">
      <c r="B17" s="78"/>
      <c r="C17" s="79"/>
      <c r="D17" s="79"/>
      <c r="E17" s="80"/>
      <c r="F17" s="79"/>
      <c r="G17" s="81"/>
      <c r="H17" s="82"/>
    </row>
    <row r="18" spans="2:12" x14ac:dyDescent="0.35">
      <c r="B18" s="83" t="s">
        <v>60</v>
      </c>
      <c r="E18" s="84">
        <f>SUM(E15:E16)</f>
        <v>-1696.69</v>
      </c>
      <c r="F18" s="11" t="s">
        <v>61</v>
      </c>
      <c r="G18" s="30"/>
      <c r="H18" s="76">
        <f>SUM(H15:H17)</f>
        <v>-4887.8500000000004</v>
      </c>
    </row>
    <row r="19" spans="2:12" x14ac:dyDescent="0.35">
      <c r="B19" s="55"/>
      <c r="C19" s="56"/>
      <c r="D19" s="56"/>
      <c r="E19" s="62"/>
      <c r="F19" s="56"/>
      <c r="G19" s="63"/>
      <c r="H19" s="77"/>
      <c r="L19" s="27"/>
    </row>
    <row r="20" spans="2:12" ht="18.5" x14ac:dyDescent="0.45">
      <c r="B20" s="64" t="s">
        <v>62</v>
      </c>
      <c r="E20" s="65"/>
      <c r="F20" s="66" t="s">
        <v>62</v>
      </c>
      <c r="G20" s="30"/>
      <c r="H20" s="68"/>
    </row>
    <row r="21" spans="2:12" x14ac:dyDescent="0.35">
      <c r="B21" s="67" t="s">
        <v>63</v>
      </c>
      <c r="E21" s="65">
        <v>-119.39</v>
      </c>
      <c r="F21" t="s">
        <v>63</v>
      </c>
      <c r="G21" s="30"/>
      <c r="H21" s="68">
        <v>-139.26</v>
      </c>
    </row>
    <row r="22" spans="2:12" x14ac:dyDescent="0.35">
      <c r="B22" s="67" t="s">
        <v>64</v>
      </c>
      <c r="E22" s="65">
        <v>-135.02000000000001</v>
      </c>
      <c r="F22" t="s">
        <v>64</v>
      </c>
      <c r="G22" s="30"/>
      <c r="H22" s="68">
        <v>-110</v>
      </c>
    </row>
    <row r="23" spans="2:12" x14ac:dyDescent="0.35">
      <c r="B23" s="67"/>
      <c r="E23" s="65"/>
      <c r="G23" s="30"/>
      <c r="H23" s="82"/>
    </row>
    <row r="24" spans="2:12" x14ac:dyDescent="0.35">
      <c r="B24" s="71" t="s">
        <v>65</v>
      </c>
      <c r="C24" s="72"/>
      <c r="D24" s="72"/>
      <c r="E24" s="85">
        <f>SUM(E21:E22)</f>
        <v>-254.41000000000003</v>
      </c>
      <c r="F24" s="74" t="s">
        <v>65</v>
      </c>
      <c r="G24" s="75"/>
      <c r="H24" s="68">
        <f>SUM(H21:H22)</f>
        <v>-249.26</v>
      </c>
    </row>
    <row r="25" spans="2:12" x14ac:dyDescent="0.35">
      <c r="B25" s="67"/>
      <c r="E25" s="65"/>
      <c r="G25" s="30"/>
      <c r="H25" s="86"/>
    </row>
    <row r="26" spans="2:12" s="11" customFormat="1" x14ac:dyDescent="0.35">
      <c r="B26" s="71" t="s">
        <v>66</v>
      </c>
      <c r="C26" s="74"/>
      <c r="D26" s="74">
        <f>G1</f>
        <v>2021</v>
      </c>
      <c r="E26" s="73">
        <f>E12+E18+E24</f>
        <v>-1947.13</v>
      </c>
      <c r="F26" s="74" t="s">
        <v>66</v>
      </c>
      <c r="G26" s="87">
        <f>H4</f>
        <v>2020</v>
      </c>
      <c r="H26" s="88">
        <f>H12+H18+H24</f>
        <v>-5133.1400000000003</v>
      </c>
      <c r="I26" s="89"/>
      <c r="J26" s="8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B897-6B82-42A1-AE33-D9B2BC12695E}">
  <dimension ref="B1:L31"/>
  <sheetViews>
    <sheetView tabSelected="1" workbookViewId="0">
      <selection activeCell="K3" sqref="K3:L3"/>
    </sheetView>
  </sheetViews>
  <sheetFormatPr defaultRowHeight="14.5" x14ac:dyDescent="0.35"/>
  <cols>
    <col min="1" max="1" width="2" customWidth="1"/>
    <col min="3" max="3" width="11.1796875" customWidth="1"/>
    <col min="4" max="4" width="15" customWidth="1"/>
    <col min="5" max="5" width="9.7265625" customWidth="1"/>
    <col min="7" max="7" width="11.7265625" customWidth="1"/>
    <col min="8" max="8" width="10.453125" customWidth="1"/>
  </cols>
  <sheetData>
    <row r="1" spans="2:11" s="52" customFormat="1" ht="21" x14ac:dyDescent="0.5">
      <c r="B1" s="52" t="str">
        <f>'[1]staat baten en lasten'!B1</f>
        <v xml:space="preserve">Stichting Vrienden van de Sonnenberg </v>
      </c>
      <c r="G1" s="52">
        <v>2021</v>
      </c>
    </row>
    <row r="3" spans="2:11" x14ac:dyDescent="0.35">
      <c r="G3" s="79"/>
    </row>
    <row r="4" spans="2:11" x14ac:dyDescent="0.35">
      <c r="B4" s="55"/>
      <c r="C4" s="56"/>
      <c r="D4" s="59" t="s">
        <v>67</v>
      </c>
      <c r="E4" s="59"/>
      <c r="F4" s="90">
        <f>'[1]staat baten en lasten'!E4</f>
        <v>2021</v>
      </c>
      <c r="H4" s="56"/>
      <c r="I4" s="63"/>
    </row>
    <row r="5" spans="2:11" x14ac:dyDescent="0.35">
      <c r="B5" s="67"/>
      <c r="I5" s="30"/>
    </row>
    <row r="6" spans="2:11" ht="18.5" x14ac:dyDescent="0.45">
      <c r="B6" s="64" t="s">
        <v>68</v>
      </c>
      <c r="F6" s="66" t="s">
        <v>68</v>
      </c>
      <c r="I6" s="30"/>
    </row>
    <row r="7" spans="2:11" s="11" customFormat="1" x14ac:dyDescent="0.35">
      <c r="B7" s="71" t="s">
        <v>69</v>
      </c>
      <c r="C7" s="74"/>
      <c r="D7" s="74" t="s">
        <v>70</v>
      </c>
      <c r="E7" s="91">
        <f>G1</f>
        <v>2021</v>
      </c>
      <c r="F7" s="74"/>
      <c r="G7" s="74" t="s">
        <v>70</v>
      </c>
      <c r="H7" s="74"/>
      <c r="I7" s="92">
        <f>G1-1</f>
        <v>2020</v>
      </c>
    </row>
    <row r="8" spans="2:11" x14ac:dyDescent="0.35">
      <c r="B8" s="67"/>
      <c r="E8" s="93"/>
      <c r="I8" s="30"/>
    </row>
    <row r="9" spans="2:11" x14ac:dyDescent="0.35">
      <c r="B9" s="67"/>
      <c r="E9" s="93"/>
      <c r="I9" s="30"/>
    </row>
    <row r="10" spans="2:11" x14ac:dyDescent="0.35">
      <c r="B10" s="67"/>
      <c r="D10" s="27"/>
      <c r="E10" s="94"/>
      <c r="I10" s="68"/>
    </row>
    <row r="11" spans="2:11" x14ac:dyDescent="0.35">
      <c r="B11" s="67" t="s">
        <v>71</v>
      </c>
      <c r="D11" s="95"/>
      <c r="E11" s="94">
        <v>1238.1600000000001</v>
      </c>
      <c r="F11" s="27" t="str">
        <f>B11</f>
        <v>Bankrekening</v>
      </c>
      <c r="G11" s="27"/>
      <c r="I11" s="68">
        <v>185.29</v>
      </c>
    </row>
    <row r="12" spans="2:11" x14ac:dyDescent="0.35">
      <c r="B12" s="67" t="s">
        <v>72</v>
      </c>
      <c r="E12" s="94">
        <v>33000</v>
      </c>
      <c r="F12" s="27" t="s">
        <v>73</v>
      </c>
      <c r="G12" s="27"/>
      <c r="I12" s="68">
        <v>36000</v>
      </c>
      <c r="K12" s="27"/>
    </row>
    <row r="13" spans="2:11" x14ac:dyDescent="0.35">
      <c r="B13" s="67"/>
      <c r="D13" s="27"/>
      <c r="E13" s="94"/>
      <c r="F13" s="27"/>
      <c r="G13" s="27"/>
      <c r="H13" s="27"/>
      <c r="I13" s="68"/>
    </row>
    <row r="14" spans="2:11" x14ac:dyDescent="0.35">
      <c r="B14" s="67"/>
      <c r="D14" s="27"/>
      <c r="E14" s="94"/>
      <c r="F14" s="27"/>
      <c r="G14" s="27"/>
      <c r="H14" s="27"/>
      <c r="I14" s="68"/>
    </row>
    <row r="15" spans="2:11" x14ac:dyDescent="0.35">
      <c r="B15" s="67"/>
      <c r="D15" s="27"/>
      <c r="E15" s="108">
        <f>SUM(E10:E14)</f>
        <v>34238.160000000003</v>
      </c>
      <c r="F15" s="27"/>
      <c r="G15" s="27"/>
      <c r="H15" s="27"/>
      <c r="I15" s="82">
        <f>SUM(I10:I12)</f>
        <v>36185.29</v>
      </c>
    </row>
    <row r="16" spans="2:11" ht="18.5" x14ac:dyDescent="0.45">
      <c r="B16" s="64" t="s">
        <v>74</v>
      </c>
      <c r="D16" s="27"/>
      <c r="E16" s="94"/>
      <c r="F16" s="66"/>
      <c r="G16" s="27"/>
      <c r="H16" s="27"/>
      <c r="I16" s="68"/>
    </row>
    <row r="17" spans="2:12" x14ac:dyDescent="0.35">
      <c r="B17" s="67" t="s">
        <v>69</v>
      </c>
      <c r="D17" s="27"/>
      <c r="E17" s="94"/>
      <c r="F17" t="s">
        <v>69</v>
      </c>
      <c r="G17" s="27"/>
      <c r="H17" s="27"/>
      <c r="I17" s="68"/>
      <c r="L17" s="27"/>
    </row>
    <row r="18" spans="2:12" s="11" customFormat="1" x14ac:dyDescent="0.35">
      <c r="B18" s="71"/>
      <c r="C18" s="74"/>
      <c r="D18" s="98"/>
      <c r="E18" s="99"/>
      <c r="F18" s="74"/>
      <c r="G18" s="100"/>
      <c r="H18" s="74"/>
      <c r="I18" s="101"/>
    </row>
    <row r="19" spans="2:12" x14ac:dyDescent="0.35">
      <c r="B19" s="67"/>
      <c r="D19" s="27"/>
      <c r="E19" s="94"/>
      <c r="G19" s="27"/>
      <c r="H19" s="27"/>
      <c r="I19" s="68"/>
    </row>
    <row r="20" spans="2:12" x14ac:dyDescent="0.35">
      <c r="B20" s="67" t="s">
        <v>75</v>
      </c>
      <c r="D20" s="27"/>
      <c r="E20" s="94">
        <f>I15</f>
        <v>36185.29</v>
      </c>
      <c r="F20" t="s">
        <v>75</v>
      </c>
      <c r="G20" s="27"/>
      <c r="I20" s="68">
        <v>41322.400000000001</v>
      </c>
    </row>
    <row r="21" spans="2:12" x14ac:dyDescent="0.35">
      <c r="B21" s="67" t="s">
        <v>76</v>
      </c>
      <c r="D21" s="107"/>
      <c r="E21" s="108">
        <v>-1947.13</v>
      </c>
      <c r="F21" t="s">
        <v>77</v>
      </c>
      <c r="G21" s="27"/>
      <c r="I21" s="82">
        <v>-5137.1099999999997</v>
      </c>
    </row>
    <row r="22" spans="2:12" x14ac:dyDescent="0.35">
      <c r="B22" s="67"/>
      <c r="D22" s="107"/>
      <c r="E22" s="94"/>
      <c r="F22" s="27"/>
      <c r="G22" s="27"/>
      <c r="H22" s="27"/>
      <c r="I22" s="68"/>
    </row>
    <row r="23" spans="2:12" x14ac:dyDescent="0.35">
      <c r="B23" s="67"/>
      <c r="D23" s="27"/>
      <c r="E23" s="94"/>
      <c r="F23" s="27"/>
      <c r="G23" s="27"/>
      <c r="H23" s="27"/>
      <c r="I23" s="68"/>
    </row>
    <row r="24" spans="2:12" x14ac:dyDescent="0.35">
      <c r="B24" s="67"/>
      <c r="D24" s="27"/>
      <c r="E24" s="94"/>
      <c r="F24" s="27"/>
      <c r="G24" s="27"/>
      <c r="H24" s="27"/>
      <c r="I24" s="82"/>
    </row>
    <row r="25" spans="2:12" ht="15" thickBot="1" x14ac:dyDescent="0.4">
      <c r="B25" s="67" t="s">
        <v>78</v>
      </c>
      <c r="C25" s="27"/>
      <c r="D25" s="102"/>
      <c r="E25" s="96">
        <f>E20+E21</f>
        <v>34238.160000000003</v>
      </c>
      <c r="F25" s="67" t="s">
        <v>78</v>
      </c>
      <c r="G25" s="27"/>
      <c r="H25" s="102"/>
      <c r="I25" s="97">
        <f>SUM(I20:I21)</f>
        <v>36185.29</v>
      </c>
    </row>
    <row r="26" spans="2:12" ht="15" thickTop="1" x14ac:dyDescent="0.35">
      <c r="B26" s="67"/>
      <c r="D26" s="103"/>
      <c r="E26" s="104"/>
      <c r="F26" s="103"/>
      <c r="G26" s="103"/>
      <c r="H26" s="103"/>
      <c r="I26" s="105"/>
    </row>
    <row r="27" spans="2:12" x14ac:dyDescent="0.35">
      <c r="B27" s="78"/>
      <c r="C27" s="79"/>
      <c r="D27" s="79"/>
      <c r="E27" s="106"/>
      <c r="F27" s="79"/>
      <c r="G27" s="79"/>
      <c r="H27" s="79"/>
      <c r="I27" s="81"/>
    </row>
    <row r="29" spans="2:12" x14ac:dyDescent="0.35">
      <c r="E29" s="27"/>
      <c r="F29" s="27"/>
    </row>
    <row r="30" spans="2:12" x14ac:dyDescent="0.35">
      <c r="D30" s="27"/>
      <c r="F30" s="27"/>
    </row>
    <row r="31" spans="2:12" x14ac:dyDescent="0.35">
      <c r="E31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Inkomsten en uitgaven</vt:lpstr>
      <vt:lpstr>baten en lasten</vt:lpstr>
      <vt:lpstr>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2022-04-07T10:19:13Z</dcterms:created>
  <dcterms:modified xsi:type="dcterms:W3CDTF">2022-04-07T13:55:18Z</dcterms:modified>
</cp:coreProperties>
</file>